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Debt\HB 1378 Annual Debt Worksheet\"/>
    </mc:Choice>
  </mc:AlternateContent>
  <xr:revisionPtr revIDLastSave="0" documentId="13_ncr:1_{F5E9C03E-4DE5-42D2-8825-BB33C089F767}" xr6:coauthVersionLast="47" xr6:coauthVersionMax="47" xr10:uidLastSave="{00000000-0000-0000-0000-000000000000}"/>
  <bookViews>
    <workbookView xWindow="11424" yWindow="-96" windowWidth="19392" windowHeight="10392"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81029"/>
</workbook>
</file>

<file path=xl/calcChain.xml><?xml version="1.0" encoding="utf-8"?>
<calcChain xmlns="http://schemas.openxmlformats.org/spreadsheetml/2006/main">
  <c r="J15" i="3" l="1"/>
  <c r="I15" i="3"/>
  <c r="E15" i="3"/>
  <c r="J14" i="3"/>
  <c r="E14" i="3"/>
  <c r="J13" i="3"/>
  <c r="E13" i="3"/>
  <c r="E12" i="3"/>
  <c r="E11" i="3"/>
  <c r="J11" i="3"/>
  <c r="E10" i="3" l="1"/>
  <c r="J10" i="3" l="1"/>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12" i="3"/>
  <c r="B4" i="3"/>
  <c r="B3" i="3"/>
  <c r="C3" i="2" l="1"/>
  <c r="C4" i="2" s="1"/>
  <c r="C5" i="2" s="1"/>
  <c r="C6" i="2" s="1"/>
</calcChain>
</file>

<file path=xl/sharedStrings.xml><?xml version="1.0" encoding="utf-8"?>
<sst xmlns="http://schemas.openxmlformats.org/spreadsheetml/2006/main" count="448" uniqueCount="320">
  <si>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</si>
  <si>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</si>
  <si>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</si>
  <si>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</si>
  <si>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</si>
  <si>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</si>
  <si>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</si>
  <si>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</si>
  <si>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</si>
  <si>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</si>
  <si>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</si>
  <si>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</si>
  <si>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</si>
  <si>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</si>
  <si>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</si>
  <si>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</si>
  <si>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</si>
  <si>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</si>
  <si>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</si>
  <si>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</si>
  <si>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</si>
  <si>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</si>
  <si>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</si>
  <si>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</si>
  <si>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</si>
  <si>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</si>
  <si>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</si>
  <si>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</si>
  <si>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</si>
  <si>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</si>
  <si>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</si>
  <si>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</si>
  <si>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</si>
  <si>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</si>
  <si>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</si>
  <si>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</si>
  <si>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</si>
  <si>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</si>
  <si>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</si>
  <si>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</si>
  <si>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</si>
  <si>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</si>
  <si>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</si>
  <si>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</si>
  <si>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</si>
  <si>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</si>
  <si>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</si>
  <si>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</si>
  <si>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</si>
  <si>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</si>
  <si>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</si>
  <si>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</si>
  <si>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</si>
  <si>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</si>
  <si>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</si>
  <si>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</si>
  <si>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</si>
  <si>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</si>
  <si>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</si>
  <si>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</si>
  <si>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</si>
  <si>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</si>
  <si>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</si>
  <si>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</si>
  <si>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</si>
  <si>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</si>
  <si>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</si>
  <si>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</si>
  <si>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</si>
  <si>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</si>
  <si>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</si>
  <si>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</si>
  <si>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</si>
  <si>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</si>
  <si>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</si>
  <si>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</si>
  <si>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</si>
  <si>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</si>
  <si>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</si>
  <si>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</si>
  <si>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</si>
  <si>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</si>
  <si>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</si>
  <si>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</si>
  <si>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</si>
  <si>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</si>
  <si>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</si>
  <si>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</si>
  <si>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</si>
  <si>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</si>
  <si>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</si>
  <si>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</si>
  <si>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</si>
  <si>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</si>
  <si>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</si>
  <si>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</si>
  <si>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</si>
  <si>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</si>
  <si>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</si>
  <si>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</si>
  <si>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</si>
  <si>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</si>
  <si>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</si>
  <si>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</si>
  <si>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</si>
  <si>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</si>
  <si>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</si>
  <si>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</si>
  <si>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</si>
  <si>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</si>
  <si>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</si>
  <si>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</si>
  <si>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</si>
  <si>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</si>
  <si>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</si>
  <si>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</si>
  <si>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</si>
  <si>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</si>
  <si>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</si>
  <si>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</si>
  <si>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</si>
  <si>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</si>
  <si>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</si>
  <si>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</si>
  <si>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</si>
  <si>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</si>
  <si>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</si>
  <si>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</si>
  <si>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</si>
  <si>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</si>
  <si>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</si>
  <si>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</si>
  <si>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</si>
  <si>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</si>
  <si>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</si>
  <si>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</si>
  <si>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</si>
  <si>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</si>
  <si>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</si>
  <si>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</si>
  <si>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</si>
  <si>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</si>
  <si>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</si>
  <si>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</si>
  <si>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</si>
  <si>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</si>
  <si>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</si>
  <si>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</si>
  <si>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</si>
  <si>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</si>
  <si>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</si>
  <si>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</si>
  <si>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</si>
  <si>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</si>
  <si>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</si>
  <si>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</si>
  <si>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</si>
  <si>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</si>
  <si>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</si>
  <si>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</si>
  <si>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</si>
  <si>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</si>
  <si>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</si>
  <si>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</si>
  <si>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</si>
  <si>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</si>
  <si>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</si>
  <si>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</si>
  <si>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</si>
  <si>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</si>
  <si>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</si>
  <si>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</si>
  <si>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</si>
  <si>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</si>
  <si>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</si>
  <si>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</si>
  <si>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</si>
  <si>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</si>
  <si>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</si>
  <si>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</si>
  <si>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</si>
  <si>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</si>
  <si>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</si>
  <si>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</si>
  <si>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</si>
  <si>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</si>
  <si>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</si>
  <si>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</si>
  <si>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</si>
  <si>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</si>
  <si>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</si>
  <si>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</si>
  <si>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</si>
  <si>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</si>
  <si>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</si>
  <si>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</si>
  <si>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</si>
  <si>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</si>
  <si>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</si>
  <si>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</si>
  <si>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</si>
  <si>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</si>
  <si>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</si>
  <si>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</si>
  <si>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</si>
  <si>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</si>
  <si>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</si>
  <si>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</si>
  <si>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</si>
  <si>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</si>
  <si>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</si>
  <si>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</si>
  <si>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</si>
  <si>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</si>
  <si>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</si>
  <si>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</si>
  <si>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</si>
  <si>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</si>
  <si>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</si>
  <si>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</si>
  <si>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</si>
  <si>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</si>
  <si>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</si>
  <si>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</si>
  <si>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</si>
  <si>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</si>
  <si>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</si>
  <si>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</si>
  <si>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</si>
  <si>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</si>
  <si>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</si>
  <si>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</si>
  <si>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</si>
  <si>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</si>
  <si>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</si>
  <si>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</si>
  <si>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</si>
  <si>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</si>
  <si>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</si>
  <si>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</si>
  <si>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</si>
  <si>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</si>
  <si>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</si>
  <si>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</si>
  <si>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</si>
  <si>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</si>
  <si>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</si>
  <si>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</si>
  <si>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</si>
  <si>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</si>
  <si>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</si>
  <si>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</si>
  <si>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</si>
  <si>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</si>
  <si>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</si>
  <si>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</si>
  <si>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</si>
  <si>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</si>
  <si>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</si>
  <si>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</si>
  <si>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</si>
  <si>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</si>
  <si>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</si>
  <si>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</si>
  <si>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</si>
  <si>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</si>
  <si>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</si>
  <si>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</si>
  <si>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</si>
  <si>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</si>
  <si>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</si>
  <si>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</si>
  <si>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</si>
  <si>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</si>
  <si>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</si>
  <si>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</si>
  <si>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</si>
  <si>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</si>
  <si>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</si>
  <si>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</si>
  <si>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</si>
  <si>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</si>
  <si>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</si>
  <si>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</si>
  <si>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</si>
  <si>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</si>
  <si>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</si>
  <si>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</si>
  <si>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</si>
  <si>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</si>
  <si>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</si>
  <si>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</si>
  <si>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</si>
  <si>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</si>
  <si>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</si>
  <si>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</si>
  <si>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</si>
  <si>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</si>
  <si>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</si>
  <si>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Waller County, Texas</t>
  </si>
  <si>
    <t>Alan Younts</t>
  </si>
  <si>
    <t>County Auditor</t>
  </si>
  <si>
    <t>979-826-7740</t>
  </si>
  <si>
    <t>a.younts@wallercounty.us</t>
  </si>
  <si>
    <t>836 Austin Street, Suite 221</t>
  </si>
  <si>
    <t>Hempstead</t>
  </si>
  <si>
    <t>Waller</t>
  </si>
  <si>
    <t>www.co.waller.tx.us</t>
  </si>
  <si>
    <t>1-800-901-4412</t>
  </si>
  <si>
    <t>Certificates of Obligation, Series 2014</t>
  </si>
  <si>
    <t>General Obligation Bonds, Series 2017</t>
  </si>
  <si>
    <t>Law Enforcement Center</t>
  </si>
  <si>
    <t>Public Improvements</t>
  </si>
  <si>
    <t>R&amp;B Equipment</t>
  </si>
  <si>
    <t>General Obligation Bonds, Series 2018</t>
  </si>
  <si>
    <t>Tax Notes, Series 2018</t>
  </si>
  <si>
    <t>Capital Lease,  2019</t>
  </si>
  <si>
    <t>MAC of Texas, 2019 estimate</t>
  </si>
  <si>
    <t>Tax Notes, Series 2020</t>
  </si>
  <si>
    <t>Public Improvements, R&amp;B Eqmt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</si>
</sst>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1">
    <dxf>
      <fill>
        <patternFill>
          <bgColor theme="1"/>
        </patternFill>
      </fill>
    </dxf>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1"/>
  <sheetViews>
    <sheetView tabSelected="1" topLeftCell="A1048576" zoomScale="85" zoomScaleNormal="85" workbookViewId="0">
      <selection activeCell="B7" sqref="B7"/>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2020</v>
      </c>
    </row>
    <row r="8" spans="1:2" x14ac:dyDescent="0.25">
      <c r="A8" s="14" t="s">
        <v>298</v>
      </c>
      <c r="B8" s="78">
        <v>43831</v>
      </c>
    </row>
    <row r="9" spans="1:2" x14ac:dyDescent="0.25">
      <c r="A9" s="14" t="s">
        <v>14</v>
      </c>
      <c r="B9" s="72">
        <f>IF(ISBLANK(B8),"",DATE(YEAR(B8)+1,MONTH(B8),DAY(B8)-1))</f>
        <v>44196</v>
      </c>
    </row>
    <row r="10" spans="1:2" x14ac:dyDescent="0.25">
      <c r="A10" s="14" t="s">
        <v>21</v>
      </c>
      <c r="B10" s="78" t="s">
        <v>307</v>
      </c>
    </row>
    <row r="11" spans="1:2" x14ac:dyDescent="0.25">
      <c r="A11" s="14" t="s">
        <v>240</v>
      </c>
      <c r="B11" s="79" t="s">
        <v>308</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300</v>
      </c>
    </row>
    <row r="17" spans="1:2" x14ac:dyDescent="0.25">
      <c r="A17" s="18" t="s">
        <v>243</v>
      </c>
      <c r="B17" s="76" t="s">
        <v>301</v>
      </c>
    </row>
    <row r="18" spans="1:2" x14ac:dyDescent="0.25">
      <c r="A18" s="18" t="s">
        <v>244</v>
      </c>
      <c r="B18" s="79" t="s">
        <v>302</v>
      </c>
    </row>
    <row r="19" spans="1:2" x14ac:dyDescent="0.25">
      <c r="A19" s="18" t="s">
        <v>4</v>
      </c>
      <c r="B19" s="76" t="s">
        <v>303</v>
      </c>
    </row>
    <row r="20" spans="1:2" x14ac:dyDescent="0.25">
      <c r="A20" s="18" t="s">
        <v>245</v>
      </c>
      <c r="B20" s="76" t="s">
        <v>304</v>
      </c>
    </row>
    <row r="21" spans="1:2" x14ac:dyDescent="0.25">
      <c r="A21" s="18" t="s">
        <v>5</v>
      </c>
      <c r="B21" s="76"/>
    </row>
    <row r="22" spans="1:2" x14ac:dyDescent="0.25">
      <c r="A22" s="18" t="s">
        <v>246</v>
      </c>
      <c r="B22" s="76" t="s">
        <v>305</v>
      </c>
    </row>
    <row r="23" spans="1:2" x14ac:dyDescent="0.25">
      <c r="A23" s="18" t="s">
        <v>247</v>
      </c>
      <c r="B23" s="80">
        <v>77445</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sheetData>
  <sheetProtection algorithmName="SHA-512" hashValue="49WKHVMzk5etKQ1qZofH3OKnzWqqH4s7xfZWzFAE1xLooS70MwzcXoL5G47ivkBmXVqeANMBY6rn5F+9Q4e5gw==" saltValue="jk4475xvXqfclTgA7W+q5w==" spinCount="100000" sheet="1" objects="1" scenarios="1"/>
  <conditionalFormatting sqref="B26:B30">
    <cfRule type="expression" dxfId="10" priority="5">
      <formula>$B$25="Yes"</formula>
    </cfRule>
  </conditionalFormatting>
  <conditionalFormatting sqref="B6">
    <cfRule type="expression" dxfId="9" priority="3">
      <formula>$B$5="Other"</formula>
    </cfRule>
    <cfRule type="expression" dxfId="8" priority="4">
      <formula>$B$5="(select)"</formula>
    </cfRule>
  </conditionalFormatting>
  <conditionalFormatting sqref="B9">
    <cfRule type="expression" dxfId="7" priority="1">
      <formula>$B$8=""</formula>
    </cfRule>
    <cfRule type="cellIs" dxfId="6"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S111"/>
  <sheetViews>
    <sheetView topLeftCell="A4" zoomScale="85" zoomScaleNormal="85" workbookViewId="0">
      <selection activeCell="A16" sqref="A16"/>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3.710937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Waller County, Texas</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309</v>
      </c>
      <c r="B10" s="82"/>
      <c r="C10" s="83">
        <v>5000000</v>
      </c>
      <c r="D10" s="83">
        <v>2144000</v>
      </c>
      <c r="E10" s="84">
        <f>2144000+103553.8</f>
        <v>2247553.7999999998</v>
      </c>
      <c r="F10" s="85">
        <v>45337</v>
      </c>
      <c r="G10" s="82" t="s">
        <v>12</v>
      </c>
      <c r="H10" s="84">
        <v>5000000</v>
      </c>
      <c r="I10" s="84">
        <v>5000000</v>
      </c>
      <c r="J10" s="84">
        <f>H10-I10</f>
        <v>0</v>
      </c>
      <c r="K10" s="82" t="s">
        <v>312</v>
      </c>
      <c r="L10" s="82" t="s">
        <v>13</v>
      </c>
      <c r="M10" s="81" t="s">
        <v>11</v>
      </c>
      <c r="N10" s="81" t="s">
        <v>11</v>
      </c>
      <c r="O10" s="82" t="s">
        <v>11</v>
      </c>
      <c r="P10" s="82" t="s">
        <v>11</v>
      </c>
      <c r="Q10" s="82"/>
      <c r="R10" s="86"/>
      <c r="S10" s="86"/>
    </row>
    <row r="11" spans="1:19" s="3" customFormat="1" x14ac:dyDescent="0.25">
      <c r="A11" s="86" t="s">
        <v>310</v>
      </c>
      <c r="B11" s="86"/>
      <c r="C11" s="83">
        <v>9375000</v>
      </c>
      <c r="D11" s="83">
        <v>8725000</v>
      </c>
      <c r="E11" s="84">
        <f>8725000+2605175</f>
        <v>11330175</v>
      </c>
      <c r="F11" s="87">
        <v>50451</v>
      </c>
      <c r="G11" s="82" t="s">
        <v>12</v>
      </c>
      <c r="H11" s="84">
        <v>9500000</v>
      </c>
      <c r="I11" s="84">
        <v>9500000</v>
      </c>
      <c r="J11" s="84">
        <f t="shared" ref="J11:J61" si="0">H11-I11</f>
        <v>0</v>
      </c>
      <c r="K11" s="88" t="s">
        <v>311</v>
      </c>
      <c r="L11" s="82" t="s">
        <v>12</v>
      </c>
      <c r="M11" s="81"/>
      <c r="N11" s="81" t="s">
        <v>44</v>
      </c>
      <c r="O11" s="82"/>
      <c r="P11" s="82"/>
      <c r="Q11" s="82"/>
      <c r="R11" s="86"/>
      <c r="S11" s="86"/>
    </row>
    <row r="12" spans="1:19" s="3" customFormat="1" x14ac:dyDescent="0.25">
      <c r="A12" s="86" t="s">
        <v>314</v>
      </c>
      <c r="B12" s="86"/>
      <c r="C12" s="83">
        <v>28930000</v>
      </c>
      <c r="D12" s="83">
        <v>27205000</v>
      </c>
      <c r="E12" s="84">
        <f>27205000+9984697.03</f>
        <v>37189697.030000001</v>
      </c>
      <c r="F12" s="87">
        <v>50451</v>
      </c>
      <c r="G12" s="82" t="s">
        <v>12</v>
      </c>
      <c r="H12" s="84">
        <v>28925284</v>
      </c>
      <c r="I12" s="84">
        <v>28925284</v>
      </c>
      <c r="J12" s="84">
        <f t="shared" si="0"/>
        <v>0</v>
      </c>
      <c r="K12" s="88" t="s">
        <v>311</v>
      </c>
      <c r="L12" s="82" t="s">
        <v>12</v>
      </c>
      <c r="M12" s="81"/>
      <c r="N12" s="81" t="s">
        <v>44</v>
      </c>
      <c r="O12" s="82"/>
      <c r="P12" s="82"/>
      <c r="Q12" s="82"/>
      <c r="R12" s="86"/>
      <c r="S12" s="86"/>
    </row>
    <row r="13" spans="1:19" s="3" customFormat="1" x14ac:dyDescent="0.25">
      <c r="A13" s="86" t="s">
        <v>315</v>
      </c>
      <c r="B13" s="86"/>
      <c r="C13" s="83">
        <v>455000</v>
      </c>
      <c r="D13" s="83">
        <v>195000</v>
      </c>
      <c r="E13" s="84">
        <f>195000+8083</f>
        <v>203083</v>
      </c>
      <c r="F13" s="87">
        <v>44788</v>
      </c>
      <c r="G13" s="82" t="s">
        <v>12</v>
      </c>
      <c r="H13" s="84">
        <v>455000</v>
      </c>
      <c r="I13" s="84">
        <v>455000</v>
      </c>
      <c r="J13" s="84">
        <f t="shared" ref="J13:J14" si="1">H13-I13</f>
        <v>0</v>
      </c>
      <c r="K13" s="88" t="s">
        <v>313</v>
      </c>
      <c r="L13" s="82" t="s">
        <v>13</v>
      </c>
      <c r="M13" s="81"/>
      <c r="N13" s="81"/>
      <c r="O13" s="82"/>
      <c r="P13" s="82"/>
      <c r="Q13" s="82"/>
      <c r="R13" s="86"/>
      <c r="S13" s="86"/>
    </row>
    <row r="14" spans="1:19" s="3" customFormat="1" x14ac:dyDescent="0.25">
      <c r="A14" s="86" t="s">
        <v>316</v>
      </c>
      <c r="B14" s="86"/>
      <c r="C14" s="83">
        <v>227646.61</v>
      </c>
      <c r="D14" s="83">
        <v>155166.46</v>
      </c>
      <c r="E14" s="84">
        <f>155166+9828.36</f>
        <v>164994.35999999999</v>
      </c>
      <c r="F14" s="87">
        <v>44721</v>
      </c>
      <c r="G14" s="82" t="s">
        <v>12</v>
      </c>
      <c r="H14" s="84">
        <v>227646.61</v>
      </c>
      <c r="I14" s="84">
        <v>227646.61</v>
      </c>
      <c r="J14" s="84">
        <f t="shared" si="1"/>
        <v>0</v>
      </c>
      <c r="K14" s="88" t="s">
        <v>313</v>
      </c>
      <c r="L14" s="82" t="s">
        <v>13</v>
      </c>
      <c r="M14" s="81"/>
      <c r="N14" s="81"/>
      <c r="O14" s="82"/>
      <c r="P14" s="82"/>
      <c r="Q14" s="82"/>
      <c r="R14" s="86"/>
      <c r="S14" s="86"/>
    </row>
    <row r="15" spans="1:19" s="3" customFormat="1" x14ac:dyDescent="0.25">
      <c r="A15" s="86" t="s">
        <v>318</v>
      </c>
      <c r="B15" s="86"/>
      <c r="C15" s="83">
        <v>4870000</v>
      </c>
      <c r="D15" s="83">
        <v>4870000</v>
      </c>
      <c r="E15" s="84">
        <f>4870000+209905.76</f>
        <v>5079905.76</v>
      </c>
      <c r="F15" s="87">
        <v>46614</v>
      </c>
      <c r="G15" s="82" t="s">
        <v>12</v>
      </c>
      <c r="H15" s="84">
        <v>4870000</v>
      </c>
      <c r="I15" s="84">
        <f>3834461-384307</f>
        <v>3450154</v>
      </c>
      <c r="J15" s="84">
        <f>4870000-3450154</f>
        <v>1419846</v>
      </c>
      <c r="K15" s="88" t="s">
        <v>319</v>
      </c>
      <c r="L15" s="82" t="s">
        <v>13</v>
      </c>
      <c r="M15" s="81"/>
      <c r="N15" s="81"/>
      <c r="O15" s="82"/>
      <c r="P15" s="82"/>
      <c r="Q15" s="82"/>
      <c r="R15" s="86"/>
      <c r="S15" s="86"/>
    </row>
    <row r="16" spans="1:19" s="3" customFormat="1" x14ac:dyDescent="0.25">
      <c r="A16" s="86"/>
      <c r="B16" s="86"/>
      <c r="C16" s="83">
        <v>0</v>
      </c>
      <c r="D16" s="83">
        <v>0</v>
      </c>
      <c r="E16" s="83">
        <v>0</v>
      </c>
      <c r="F16" s="87"/>
      <c r="G16" s="82"/>
      <c r="H16" s="84">
        <v>0</v>
      </c>
      <c r="I16" s="84">
        <v>0</v>
      </c>
      <c r="J16" s="84">
        <v>0</v>
      </c>
      <c r="K16" s="88"/>
      <c r="L16" s="82"/>
      <c r="M16" s="81"/>
      <c r="N16" s="81"/>
      <c r="O16" s="82"/>
      <c r="P16" s="82"/>
      <c r="Q16" s="82"/>
      <c r="R16" s="86"/>
      <c r="S16" s="86"/>
    </row>
    <row r="17" spans="1:19" s="3" customFormat="1" x14ac:dyDescent="0.25">
      <c r="A17" s="86"/>
      <c r="B17" s="86"/>
      <c r="C17" s="83">
        <v>0</v>
      </c>
      <c r="D17" s="83">
        <v>0</v>
      </c>
      <c r="E17" s="83">
        <v>0</v>
      </c>
      <c r="F17" s="87"/>
      <c r="G17" s="82"/>
      <c r="H17" s="84">
        <v>0</v>
      </c>
      <c r="I17" s="84">
        <v>0</v>
      </c>
      <c r="J17" s="84">
        <v>0</v>
      </c>
      <c r="K17" s="88"/>
      <c r="L17" s="82"/>
      <c r="M17" s="81"/>
      <c r="N17" s="81"/>
      <c r="O17" s="82"/>
      <c r="P17" s="82"/>
      <c r="Q17" s="82"/>
      <c r="R17" s="86"/>
      <c r="S17" s="86"/>
    </row>
    <row r="18" spans="1:19" s="3" customFormat="1" x14ac:dyDescent="0.25">
      <c r="A18" s="86"/>
      <c r="B18" s="86"/>
      <c r="C18" s="83">
        <v>0</v>
      </c>
      <c r="D18" s="83">
        <v>0</v>
      </c>
      <c r="E18" s="83">
        <v>0</v>
      </c>
      <c r="F18" s="87"/>
      <c r="G18" s="82"/>
      <c r="H18" s="84">
        <v>0</v>
      </c>
      <c r="I18" s="84">
        <v>0</v>
      </c>
      <c r="J18" s="84">
        <v>0</v>
      </c>
      <c r="K18" s="88"/>
      <c r="L18" s="82"/>
      <c r="M18" s="81"/>
      <c r="N18" s="81"/>
      <c r="O18" s="82"/>
      <c r="P18" s="82"/>
      <c r="Q18" s="82"/>
      <c r="R18" s="86"/>
      <c r="S18" s="86"/>
    </row>
    <row r="19" spans="1:19" s="3" customFormat="1" x14ac:dyDescent="0.25">
      <c r="A19" s="86"/>
      <c r="B19" s="86"/>
      <c r="C19" s="83">
        <v>0</v>
      </c>
      <c r="D19" s="83">
        <v>0</v>
      </c>
      <c r="E19" s="83">
        <v>0</v>
      </c>
      <c r="F19" s="87"/>
      <c r="G19" s="82"/>
      <c r="H19" s="84">
        <v>0</v>
      </c>
      <c r="I19" s="84">
        <v>0</v>
      </c>
      <c r="J19" s="84">
        <v>0</v>
      </c>
      <c r="K19" s="88"/>
      <c r="L19" s="82"/>
      <c r="M19" s="81"/>
      <c r="N19" s="81"/>
      <c r="O19" s="82"/>
      <c r="P19" s="82"/>
      <c r="Q19" s="82"/>
      <c r="R19" s="86"/>
      <c r="S19" s="86"/>
    </row>
    <row r="20" spans="1:19" s="3" customFormat="1" x14ac:dyDescent="0.25">
      <c r="A20" s="86"/>
      <c r="B20" s="86"/>
      <c r="C20" s="83">
        <v>0</v>
      </c>
      <c r="D20" s="83">
        <v>0</v>
      </c>
      <c r="E20" s="83">
        <v>0</v>
      </c>
      <c r="F20" s="87"/>
      <c r="G20" s="82"/>
      <c r="H20" s="84">
        <v>0</v>
      </c>
      <c r="I20" s="84">
        <v>0</v>
      </c>
      <c r="J20" s="84">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3">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2">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2"/>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2"/>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2"/>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2"/>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2"/>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2"/>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2"/>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2"/>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2"/>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2"/>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2"/>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2"/>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2"/>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2"/>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2"/>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2"/>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2"/>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2"/>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2"/>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2"/>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2"/>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2"/>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2"/>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2"/>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2"/>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2"/>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2"/>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2"/>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2"/>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2"/>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2"/>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2"/>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2"/>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2"/>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2"/>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2"/>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2"/>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2"/>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2"/>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2"/>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2"/>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2"/>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2"/>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2"/>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2"/>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2"/>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2"/>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2"/>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5" priority="5">
      <formula>$L10="No"</formula>
    </cfRule>
  </conditionalFormatting>
  <conditionalFormatting sqref="M62:Q110">
    <cfRule type="expression" dxfId="4" priority="2">
      <formula>$L62="No"</formula>
    </cfRule>
  </conditionalFormatting>
  <conditionalFormatting sqref="A10">
    <cfRule type="containsText" dxfId="3"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25"/>
  <sheetViews>
    <sheetView topLeftCell="A16"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Waller County, Texas</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48857647</v>
      </c>
    </row>
    <row r="11" spans="1:11" x14ac:dyDescent="0.25">
      <c r="A11" s="58" t="s">
        <v>81</v>
      </c>
      <c r="B11" s="90">
        <v>43294166</v>
      </c>
    </row>
    <row r="12" spans="1:11" ht="31.5" x14ac:dyDescent="0.25">
      <c r="A12" s="58" t="s">
        <v>82</v>
      </c>
      <c r="B12" s="90">
        <v>56215409</v>
      </c>
    </row>
    <row r="13" spans="1:11" x14ac:dyDescent="0.25">
      <c r="A13" s="21"/>
      <c r="B13" s="21"/>
    </row>
    <row r="14" spans="1:11" ht="31.5" x14ac:dyDescent="0.25">
      <c r="A14" s="28" t="s">
        <v>224</v>
      </c>
      <c r="B14" s="29"/>
    </row>
    <row r="15" spans="1:11" x14ac:dyDescent="0.25">
      <c r="A15" s="57" t="s">
        <v>83</v>
      </c>
      <c r="B15" s="89">
        <v>48857647</v>
      </c>
    </row>
    <row r="16" spans="1:11" ht="31.5" x14ac:dyDescent="0.25">
      <c r="A16" s="58" t="s">
        <v>84</v>
      </c>
      <c r="B16" s="90">
        <v>43294166</v>
      </c>
    </row>
    <row r="17" spans="1:2" ht="31.5" x14ac:dyDescent="0.25">
      <c r="A17" s="58" t="s">
        <v>85</v>
      </c>
      <c r="B17" s="90">
        <v>56215409</v>
      </c>
    </row>
    <row r="18" spans="1:2" x14ac:dyDescent="0.25">
      <c r="A18" s="21"/>
      <c r="B18" s="21"/>
    </row>
    <row r="19" spans="1:2" ht="31.5" x14ac:dyDescent="0.25">
      <c r="A19" s="28" t="s">
        <v>223</v>
      </c>
      <c r="B19" s="31"/>
    </row>
    <row r="20" spans="1:2" x14ac:dyDescent="0.25">
      <c r="A20" s="57" t="s">
        <v>290</v>
      </c>
      <c r="B20" s="91">
        <v>55246</v>
      </c>
    </row>
    <row r="21" spans="1:2" x14ac:dyDescent="0.25">
      <c r="A21" s="57" t="s">
        <v>291</v>
      </c>
      <c r="B21" s="92" t="s">
        <v>317</v>
      </c>
    </row>
    <row r="22" spans="1:2" ht="31.5" customHeight="1" x14ac:dyDescent="0.25">
      <c r="A22" s="57" t="s">
        <v>86</v>
      </c>
      <c r="B22" s="89">
        <f>+B15/B20</f>
        <v>884.36532961662385</v>
      </c>
    </row>
    <row r="23" spans="1:2" ht="31.5" x14ac:dyDescent="0.25">
      <c r="A23" s="58" t="s">
        <v>87</v>
      </c>
      <c r="B23" s="90">
        <f>+B16/B20</f>
        <v>783.66155015747745</v>
      </c>
    </row>
    <row r="24" spans="1:2" ht="47.25" customHeight="1" x14ac:dyDescent="0.25">
      <c r="A24" s="58" t="s">
        <v>88</v>
      </c>
      <c r="B24" s="90">
        <f>+B17/B20</f>
        <v>1017.5471346341817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topLeftCell="A16"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2" priority="2">
      <formula>LEN(TRIM(E18))=0</formula>
    </cfRule>
  </conditionalFormatting>
  <conditionalFormatting sqref="E6:E14">
    <cfRule type="containsBlanks" dxfId="1"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38"/>
  <sheetViews>
    <sheetView topLeftCell="A7" zoomScale="85" zoomScaleNormal="85" workbookViewId="0">
      <selection activeCell="C12" sqref="C12"/>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Alan Younts</cp:lastModifiedBy>
  <dcterms:created xsi:type="dcterms:W3CDTF">2017-01-13T17:49:37Z</dcterms:created>
  <dcterms:modified xsi:type="dcterms:W3CDTF">2021-09-14T17:12:37Z</dcterms:modified>
</cp:coreProperties>
</file>